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utate\E\MY DOCUMENTS\miha\my documents\EMERGENT\2014\sit fin TRIM II\"/>
    </mc:Choice>
  </mc:AlternateContent>
  <bookViews>
    <workbookView xWindow="0" yWindow="0" windowWidth="19200" windowHeight="11145"/>
  </bookViews>
  <sheets>
    <sheet name="Situatia pozititei financiare" sheetId="2" r:id="rId1"/>
    <sheet name="Situatia rezultatului global" sheetId="1" r:id="rId2"/>
    <sheet name="CALCULE" sheetId="3" r:id="rId3"/>
  </sheets>
  <definedNames>
    <definedName name="_xlnm._FilterDatabase" localSheetId="2" hidden="1">CALCULE!$A$5:$B$13</definedName>
    <definedName name="_xlnm.Print_Area" localSheetId="0">'Situatia pozititei financiare'!$A$1:$D$36</definedName>
    <definedName name="_xlnm.Print_Area" localSheetId="1">'Situatia rezultatului global'!$A$1:$D$37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2" l="1"/>
  <c r="D19" i="1"/>
  <c r="G40" i="3"/>
  <c r="C44" i="3"/>
  <c r="C45" i="3"/>
  <c r="D21" i="1"/>
  <c r="G23" i="3"/>
  <c r="G25" i="3" s="1"/>
  <c r="G28" i="3" s="1"/>
  <c r="G24" i="3"/>
  <c r="C24" i="3"/>
  <c r="G39" i="3"/>
  <c r="C25" i="3"/>
  <c r="G41" i="3"/>
  <c r="G44" i="3" s="1"/>
  <c r="G45" i="3" s="1"/>
  <c r="G35" i="3"/>
  <c r="F16" i="3"/>
  <c r="F15" i="3"/>
  <c r="C18" i="1" l="1"/>
  <c r="C23" i="3" l="1"/>
  <c r="C41" i="3" l="1"/>
  <c r="B15" i="3" l="1"/>
  <c r="B16" i="3"/>
  <c r="C35" i="3"/>
  <c r="C28" i="3" l="1"/>
  <c r="D10" i="1"/>
  <c r="D25" i="2"/>
  <c r="D27" i="2" l="1"/>
  <c r="D28" i="2" s="1"/>
  <c r="D18" i="1"/>
  <c r="D23" i="1" l="1"/>
  <c r="D25" i="1" s="1"/>
  <c r="D27" i="1" s="1"/>
  <c r="B25" i="2"/>
  <c r="C24" i="2"/>
  <c r="C23" i="2"/>
  <c r="C22" i="2"/>
  <c r="B22" i="2"/>
  <c r="B26" i="2" s="1"/>
  <c r="C14" i="2"/>
  <c r="B14" i="2"/>
  <c r="B15" i="2" s="1"/>
  <c r="B27" i="2" s="1"/>
  <c r="B28" i="2" s="1"/>
  <c r="C11" i="2"/>
  <c r="C15" i="2" s="1"/>
  <c r="B18" i="1"/>
  <c r="C10" i="1"/>
  <c r="C23" i="1" s="1"/>
  <c r="C25" i="1" s="1"/>
  <c r="C27" i="1" s="1"/>
  <c r="C29" i="1" s="1"/>
  <c r="C30" i="1" s="1"/>
  <c r="B10" i="1"/>
  <c r="B23" i="1" s="1"/>
  <c r="B25" i="1" s="1"/>
  <c r="B27" i="1" s="1"/>
  <c r="B29" i="1" s="1"/>
  <c r="B30" i="1" s="1"/>
  <c r="C26" i="2" l="1"/>
  <c r="D22" i="2"/>
  <c r="D26" i="2" s="1"/>
  <c r="D29" i="1"/>
  <c r="D30" i="1" s="1"/>
  <c r="C25" i="2"/>
  <c r="C27" i="2" s="1"/>
  <c r="C28" i="2" s="1"/>
</calcChain>
</file>

<file path=xl/sharedStrings.xml><?xml version="1.0" encoding="utf-8"?>
<sst xmlns="http://schemas.openxmlformats.org/spreadsheetml/2006/main" count="132" uniqueCount="86">
  <si>
    <t>STK EMERGENT ADMINISTRAT DE STK FINANCIAL S.A.I. S.A.</t>
  </si>
  <si>
    <t>Cluj-Napoca, Heltai Gaspar 29, Jud. Cluj, Tel. 0264-591982</t>
  </si>
  <si>
    <t>Dec. C.N.V.M.: 20/16.03.2006</t>
  </si>
  <si>
    <t>SITUATIA REZULTATULUI GLOBAL CONFORM IFRS    -</t>
  </si>
  <si>
    <t>Cont de profit si pierdere</t>
  </si>
  <si>
    <t>In lei</t>
  </si>
  <si>
    <t>Venituri</t>
  </si>
  <si>
    <t>Venituri din dividende</t>
  </si>
  <si>
    <t>Venituri din dobanzi</t>
  </si>
  <si>
    <t>Venituri din actiuni gratuite aferente activelor financiare la valoarea justa prin contul de profit</t>
  </si>
  <si>
    <t>Castig net  din reevaluarea activelor financiare la valoarea justa prin contul de profit si pierdere</t>
  </si>
  <si>
    <t>Venituri din investiţii financiare cedate</t>
  </si>
  <si>
    <t>Cheltuieli</t>
  </si>
  <si>
    <t>Comisioane de administrare, onorarii , cheltuieli bancare</t>
  </si>
  <si>
    <t>Pierderi din investitii financiare cedate</t>
  </si>
  <si>
    <t>Pierdere neta din reevaluarea activelor financiare la valoarea justa prin contul de profit si pierdere</t>
  </si>
  <si>
    <t>Pierderi din deprecierea activelor dispon pt vanzare</t>
  </si>
  <si>
    <t>Profit inainte de impozitare</t>
  </si>
  <si>
    <t>Impozit-nu este cazul</t>
  </si>
  <si>
    <t>Profit net al exercitiului financiar</t>
  </si>
  <si>
    <t>Alte elemente ale rezultatului global</t>
  </si>
  <si>
    <t>Total rezultat global aferent perioadei</t>
  </si>
  <si>
    <t>Rezultat pe actiune</t>
  </si>
  <si>
    <t>De baza</t>
  </si>
  <si>
    <t>Diluat</t>
  </si>
  <si>
    <t>Numar de unitati de fond : 609.753</t>
  </si>
  <si>
    <t>ADMINISTRATOR,</t>
  </si>
  <si>
    <t>INTOCMIT</t>
  </si>
  <si>
    <r>
      <t xml:space="preserve">Numele si prenumele </t>
    </r>
    <r>
      <rPr>
        <u/>
        <sz val="12"/>
        <rFont val="Times New Roman"/>
        <family val="1"/>
      </rPr>
      <t xml:space="preserve"> PASCU NICOLAE</t>
    </r>
  </si>
  <si>
    <t>LUNG CRISTINA</t>
  </si>
  <si>
    <t xml:space="preserve">Semnatura </t>
  </si>
  <si>
    <t>Semnatura</t>
  </si>
  <si>
    <t xml:space="preserve">Stampila unitatii </t>
  </si>
  <si>
    <t>SITUATIA POZITIEI FINANCIARE CONFORM IFRS- Bilant</t>
  </si>
  <si>
    <t>Active</t>
  </si>
  <si>
    <t>Investitii financiare disponibile pentru vanzare</t>
  </si>
  <si>
    <t>Investitii financiare disponibile pentru tranzactionare</t>
  </si>
  <si>
    <t>Creante  comerciale</t>
  </si>
  <si>
    <t>Numerar si echivalente de numerar</t>
  </si>
  <si>
    <t>TOTAL ACTIVE</t>
  </si>
  <si>
    <t>Capital privind unitatile de fond</t>
  </si>
  <si>
    <t>Prime de emisiune</t>
  </si>
  <si>
    <t>Rezultat reportat din trecere la IFRS</t>
  </si>
  <si>
    <t>Rezerve</t>
  </si>
  <si>
    <t xml:space="preserve">Rezultat reportat </t>
  </si>
  <si>
    <t>Total datorii financiare pe termen lung(similar capital propriu)</t>
  </si>
  <si>
    <t>Datorii comerciale</t>
  </si>
  <si>
    <t>Total datorii curente</t>
  </si>
  <si>
    <t>TOTAL PASIVE</t>
  </si>
  <si>
    <t>VALOAREA ACTIV NET(TOTAL ACTIVE-DATORII CURENTE)</t>
  </si>
  <si>
    <t>VALOAREA ACTIVULUI NET UNITAR (VUAN)</t>
  </si>
  <si>
    <t>Numar unitati de fond 609.753</t>
  </si>
  <si>
    <t>31.03.2014</t>
  </si>
  <si>
    <t>Rezultat trz / simbol</t>
  </si>
  <si>
    <t>EBS</t>
  </si>
  <si>
    <t>SIF1</t>
  </si>
  <si>
    <t>SIF2</t>
  </si>
  <si>
    <t>SIF3</t>
  </si>
  <si>
    <t>SIF4</t>
  </si>
  <si>
    <t>SIF5</t>
  </si>
  <si>
    <t>TEL</t>
  </si>
  <si>
    <t>TLV</t>
  </si>
  <si>
    <t>TCH</t>
  </si>
  <si>
    <t>TV</t>
  </si>
  <si>
    <t>REEV PTF TRZ</t>
  </si>
  <si>
    <t>SI</t>
  </si>
  <si>
    <t>I</t>
  </si>
  <si>
    <t>E</t>
  </si>
  <si>
    <t>SFVMedie</t>
  </si>
  <si>
    <t>SFVJusta</t>
  </si>
  <si>
    <t>Dif</t>
  </si>
  <si>
    <t>REEV ACTIUNI STK PROPERTIES</t>
  </si>
  <si>
    <t>Val initiala cf Bil 31,12,12</t>
  </si>
  <si>
    <t>Diferenta</t>
  </si>
  <si>
    <t>si</t>
  </si>
  <si>
    <t>i</t>
  </si>
  <si>
    <t>e</t>
  </si>
  <si>
    <t xml:space="preserve">sfv medie </t>
  </si>
  <si>
    <t>sf justa</t>
  </si>
  <si>
    <t>REEV  TITLURI DE PLASAMENT</t>
  </si>
  <si>
    <t>31.12.2013</t>
  </si>
  <si>
    <t>-</t>
  </si>
  <si>
    <t>30.06.2014</t>
  </si>
  <si>
    <t>Alte datorii(dividende acordate si din tranzactii cu titluri)</t>
  </si>
  <si>
    <t>pentru exercitiul financiar incheiat la 30 iunie 2014</t>
  </si>
  <si>
    <t>30.06.2013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</si>
</sst>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_-* #,##0.00\ _l_e_i_-;\-* #,##0.00\ _l_e_i_-;_-* &quot;-&quot;??\ _l_e_i_-;_-@_-"/>
  </numFmts>
  <fonts count="1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u/>
      <sz val="12"/>
      <name val="Times New Roman"/>
      <family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70">
    <xf numFmtId="0" fontId="0" fillId="0" borderId="0" xfId="0"/>
    <xf numFmtId="0" fontId="0" fillId="0" borderId="0" xfId="0" applyFill="1"/>
    <xf numFmtId="0" fontId="2" fillId="0" borderId="0" xfId="0" applyFont="1" applyFill="1"/>
    <xf numFmtId="43" fontId="2" fillId="0" borderId="0" xfId="1" applyFont="1" applyFill="1" applyAlignment="1"/>
    <xf numFmtId="0" fontId="2" fillId="0" borderId="0" xfId="0" applyFont="1" applyFill="1" applyAlignment="1"/>
    <xf numFmtId="0" fontId="3" fillId="0" borderId="0" xfId="0" applyFont="1" applyFill="1"/>
    <xf numFmtId="43" fontId="3" fillId="0" borderId="0" xfId="1" applyFont="1" applyFill="1" applyAlignment="1"/>
    <xf numFmtId="0" fontId="3" fillId="0" borderId="0" xfId="0" applyFont="1" applyFill="1" applyAlignment="1"/>
    <xf numFmtId="0" fontId="0" fillId="0" borderId="1" xfId="0" applyFill="1" applyBorder="1"/>
    <xf numFmtId="0" fontId="2" fillId="0" borderId="1" xfId="0" applyFont="1" applyFill="1" applyBorder="1" applyAlignment="1"/>
    <xf numFmtId="4" fontId="0" fillId="0" borderId="0" xfId="0" applyNumberFormat="1" applyFill="1"/>
    <xf numFmtId="0" fontId="2" fillId="0" borderId="1" xfId="0" applyFont="1" applyFill="1" applyBorder="1"/>
    <xf numFmtId="164" fontId="2" fillId="0" borderId="1" xfId="1" applyNumberFormat="1" applyFont="1" applyFill="1" applyBorder="1" applyAlignment="1"/>
    <xf numFmtId="164" fontId="2" fillId="0" borderId="1" xfId="0" applyNumberFormat="1" applyFont="1" applyFill="1" applyBorder="1" applyAlignment="1"/>
    <xf numFmtId="164" fontId="4" fillId="0" borderId="1" xfId="1" applyNumberFormat="1" applyFont="1" applyFill="1" applyBorder="1" applyAlignment="1"/>
    <xf numFmtId="0" fontId="4" fillId="0" borderId="0" xfId="0" applyFont="1" applyFill="1"/>
    <xf numFmtId="0" fontId="4" fillId="0" borderId="1" xfId="0" applyFont="1" applyFill="1" applyBorder="1"/>
    <xf numFmtId="164" fontId="2" fillId="2" borderId="1" xfId="0" applyNumberFormat="1" applyFont="1" applyFill="1" applyBorder="1" applyAlignment="1"/>
    <xf numFmtId="0" fontId="4" fillId="0" borderId="0" xfId="0" applyFont="1" applyFill="1" applyBorder="1"/>
    <xf numFmtId="0" fontId="4" fillId="0" borderId="1" xfId="0" applyFont="1" applyFill="1" applyBorder="1" applyAlignment="1">
      <alignment wrapText="1"/>
    </xf>
    <xf numFmtId="164" fontId="4" fillId="0" borderId="1" xfId="0" applyNumberFormat="1" applyFont="1" applyFill="1" applyBorder="1" applyAlignment="1"/>
    <xf numFmtId="164" fontId="4" fillId="2" borderId="1" xfId="0" applyNumberFormat="1" applyFont="1" applyFill="1" applyBorder="1" applyAlignment="1">
      <alignment horizontal="center"/>
    </xf>
    <xf numFmtId="164" fontId="0" fillId="0" borderId="0" xfId="0" applyNumberFormat="1" applyFill="1"/>
    <xf numFmtId="3" fontId="0" fillId="0" borderId="0" xfId="0" applyNumberFormat="1" applyFill="1" applyAlignment="1">
      <alignment horizontal="right"/>
    </xf>
    <xf numFmtId="43" fontId="4" fillId="0" borderId="0" xfId="1" applyFont="1" applyFill="1" applyAlignment="1"/>
    <xf numFmtId="0" fontId="4" fillId="0" borderId="0" xfId="0" applyFont="1" applyFill="1" applyAlignment="1"/>
    <xf numFmtId="3" fontId="0" fillId="0" borderId="0" xfId="0" applyNumberFormat="1" applyFill="1"/>
    <xf numFmtId="0" fontId="6" fillId="0" borderId="0" xfId="0" applyFont="1" applyAlignment="1">
      <alignment horizontal="left" indent="1"/>
    </xf>
    <xf numFmtId="0" fontId="7" fillId="0" borderId="0" xfId="0" applyFont="1" applyAlignment="1">
      <alignment horizontal="left" indent="1"/>
    </xf>
    <xf numFmtId="0" fontId="7" fillId="0" borderId="0" xfId="0" applyFont="1" applyAlignment="1"/>
    <xf numFmtId="0" fontId="8" fillId="0" borderId="0" xfId="0" applyFont="1" applyAlignment="1"/>
    <xf numFmtId="0" fontId="8" fillId="0" borderId="0" xfId="0" applyFont="1" applyAlignment="1">
      <alignment horizontal="left" indent="1"/>
    </xf>
    <xf numFmtId="164" fontId="0" fillId="0" borderId="1" xfId="1" applyNumberFormat="1" applyFont="1" applyFill="1" applyBorder="1"/>
    <xf numFmtId="0" fontId="0" fillId="0" borderId="1" xfId="0" applyFill="1" applyBorder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164" fontId="2" fillId="0" borderId="1" xfId="1" applyNumberFormat="1" applyFont="1" applyFill="1" applyBorder="1"/>
    <xf numFmtId="164" fontId="1" fillId="2" borderId="1" xfId="1" applyNumberFormat="1" applyFont="1" applyFill="1" applyBorder="1"/>
    <xf numFmtId="43" fontId="2" fillId="0" borderId="1" xfId="1" applyNumberFormat="1" applyFont="1" applyFill="1" applyBorder="1"/>
    <xf numFmtId="3" fontId="2" fillId="0" borderId="0" xfId="0" applyNumberFormat="1" applyFont="1" applyFill="1"/>
    <xf numFmtId="164" fontId="4" fillId="2" borderId="1" xfId="0" applyNumberFormat="1" applyFont="1" applyFill="1" applyBorder="1" applyAlignment="1"/>
    <xf numFmtId="14" fontId="2" fillId="0" borderId="0" xfId="0" applyNumberFormat="1" applyFont="1"/>
    <xf numFmtId="0" fontId="0" fillId="0" borderId="0" xfId="0" applyAlignment="1">
      <alignment horizontal="center"/>
    </xf>
    <xf numFmtId="4" fontId="2" fillId="0" borderId="0" xfId="2" applyNumberFormat="1" applyFont="1"/>
    <xf numFmtId="0" fontId="0" fillId="0" borderId="1" xfId="0" applyBorder="1"/>
    <xf numFmtId="4" fontId="0" fillId="0" borderId="1" xfId="2" applyNumberFormat="1" applyFont="1" applyBorder="1"/>
    <xf numFmtId="4" fontId="0" fillId="0" borderId="1" xfId="0" applyNumberFormat="1" applyBorder="1"/>
    <xf numFmtId="0" fontId="2" fillId="0" borderId="0" xfId="0" applyFont="1"/>
    <xf numFmtId="43" fontId="0" fillId="0" borderId="0" xfId="2" applyFont="1"/>
    <xf numFmtId="165" fontId="2" fillId="0" borderId="0" xfId="0" applyNumberFormat="1" applyFont="1"/>
    <xf numFmtId="164" fontId="0" fillId="0" borderId="0" xfId="2" applyNumberFormat="1" applyFont="1"/>
    <xf numFmtId="4" fontId="0" fillId="0" borderId="0" xfId="0" applyNumberFormat="1"/>
    <xf numFmtId="43" fontId="0" fillId="0" borderId="0" xfId="1" applyFont="1"/>
    <xf numFmtId="43" fontId="0" fillId="0" borderId="0" xfId="0" applyNumberFormat="1" applyFill="1"/>
    <xf numFmtId="43" fontId="0" fillId="0" borderId="0" xfId="0" applyNumberFormat="1"/>
    <xf numFmtId="3" fontId="4" fillId="0" borderId="0" xfId="0" applyNumberFormat="1" applyFont="1" applyFill="1"/>
    <xf numFmtId="164" fontId="4" fillId="2" borderId="1" xfId="0" applyNumberFormat="1" applyFont="1" applyFill="1" applyBorder="1" applyAlignment="1"/>
    <xf numFmtId="164" fontId="1" fillId="0" borderId="1" xfId="2" applyNumberFormat="1" applyFont="1" applyFill="1" applyBorder="1" applyAlignment="1"/>
    <xf numFmtId="164" fontId="1" fillId="0" borderId="1" xfId="0" applyNumberFormat="1" applyFont="1" applyFill="1" applyBorder="1" applyAlignment="1"/>
    <xf numFmtId="4" fontId="0" fillId="0" borderId="1" xfId="1" applyNumberFormat="1" applyFont="1" applyFill="1" applyBorder="1"/>
    <xf numFmtId="4" fontId="2" fillId="0" borderId="1" xfId="1" applyNumberFormat="1" applyFont="1" applyFill="1" applyBorder="1"/>
    <xf numFmtId="4" fontId="1" fillId="0" borderId="1" xfId="1" applyNumberFormat="1" applyFont="1" applyFill="1" applyBorder="1"/>
    <xf numFmtId="0" fontId="1" fillId="0" borderId="1" xfId="0" applyFont="1" applyFill="1" applyBorder="1"/>
    <xf numFmtId="43" fontId="5" fillId="0" borderId="0" xfId="0" applyNumberFormat="1" applyFont="1" applyFill="1"/>
    <xf numFmtId="49" fontId="2" fillId="0" borderId="0" xfId="0" applyNumberFormat="1" applyFont="1" applyFill="1" applyAlignment="1">
      <alignment horizontal="left" vertical="center" wrapText="1"/>
    </xf>
    <xf numFmtId="164" fontId="4" fillId="2" borderId="1" xfId="0" applyNumberFormat="1" applyFont="1" applyFill="1" applyBorder="1" applyAlignment="1"/>
    <xf numFmtId="0" fontId="4" fillId="0" borderId="1" xfId="0" applyFont="1" applyFill="1" applyBorder="1" applyAlignment="1">
      <alignment horizontal="left" wrapText="1"/>
    </xf>
    <xf numFmtId="0" fontId="0" fillId="0" borderId="1" xfId="0" applyFill="1" applyBorder="1" applyAlignment="1">
      <alignment horizontal="left" wrapText="1"/>
    </xf>
    <xf numFmtId="164" fontId="4" fillId="0" borderId="1" xfId="1" applyNumberFormat="1" applyFont="1" applyFill="1" applyBorder="1" applyAlignment="1"/>
    <xf numFmtId="164" fontId="1" fillId="2" borderId="1" xfId="0" applyNumberFormat="1" applyFont="1" applyFill="1" applyBorder="1" applyAlignment="1"/>
    <xf numFmtId="0" fontId="2" fillId="0" borderId="1" xfId="0" applyFont="1" applyFill="1" applyBorder="1" applyAlignment="1">
      <alignment horizontal="center"/>
    </xf>
  </cellXfs>
  <cellStyles count="3">
    <cellStyle name="Comma" xfId="1" builtinId="3"/>
    <cellStyle name="Comma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9"/>
  </sheetPr>
  <dimension ref="A1:F40"/>
  <sheetViews>
    <sheetView tabSelected="1" zoomScaleNormal="100" workbookViewId="0">
      <selection sqref="A1:D36"/>
    </sheetView>
  </sheetViews>
  <sheetFormatPr defaultRowHeight="12.75" x14ac:dyDescent="0.2"/>
  <cols>
    <col min="1" max="1" width="54.28515625" style="1" customWidth="1"/>
    <col min="2" max="2" width="15" style="1" hidden="1" customWidth="1"/>
    <col min="3" max="4" width="15" style="1" bestFit="1" customWidth="1"/>
    <col min="5" max="5" width="14" style="1" bestFit="1" customWidth="1"/>
    <col min="6" max="16384" width="9.140625" style="1"/>
  </cols>
  <sheetData>
    <row r="1" spans="1:6" x14ac:dyDescent="0.2">
      <c r="A1" s="63" t="s">
        <v>0</v>
      </c>
      <c r="B1" s="63"/>
      <c r="C1" s="63"/>
    </row>
    <row r="2" spans="1:6" x14ac:dyDescent="0.2">
      <c r="A2" s="63" t="s">
        <v>1</v>
      </c>
      <c r="B2" s="63"/>
      <c r="C2" s="63"/>
    </row>
    <row r="3" spans="1:6" x14ac:dyDescent="0.2">
      <c r="A3" s="63" t="s">
        <v>2</v>
      </c>
      <c r="B3" s="63"/>
      <c r="C3" s="63"/>
    </row>
    <row r="5" spans="1:6" x14ac:dyDescent="0.2">
      <c r="A5" s="2" t="s">
        <v>33</v>
      </c>
      <c r="B5" s="2"/>
      <c r="C5" s="2"/>
      <c r="D5" s="2"/>
    </row>
    <row r="6" spans="1:6" x14ac:dyDescent="0.2">
      <c r="A6" s="5" t="s">
        <v>84</v>
      </c>
      <c r="B6" s="5"/>
      <c r="C6" s="5"/>
      <c r="D6" s="5"/>
    </row>
    <row r="8" spans="1:6" x14ac:dyDescent="0.2">
      <c r="A8" s="8" t="s">
        <v>5</v>
      </c>
      <c r="B8" s="11">
        <v>2012</v>
      </c>
      <c r="C8" s="11" t="s">
        <v>80</v>
      </c>
      <c r="D8" s="11" t="s">
        <v>82</v>
      </c>
    </row>
    <row r="9" spans="1:6" x14ac:dyDescent="0.2">
      <c r="A9" s="8"/>
      <c r="B9" s="8"/>
      <c r="C9" s="8"/>
      <c r="D9" s="8"/>
    </row>
    <row r="10" spans="1:6" x14ac:dyDescent="0.2">
      <c r="A10" s="11" t="s">
        <v>34</v>
      </c>
      <c r="B10" s="32"/>
      <c r="C10" s="32"/>
      <c r="D10" s="32"/>
    </row>
    <row r="11" spans="1:6" x14ac:dyDescent="0.2">
      <c r="A11" s="8" t="s">
        <v>35</v>
      </c>
      <c r="B11" s="32">
        <v>21795926</v>
      </c>
      <c r="C11" s="32">
        <f>22104010+480386.1</f>
        <v>22584396.100000001</v>
      </c>
      <c r="D11" s="58">
        <v>40732963</v>
      </c>
      <c r="E11" s="54"/>
    </row>
    <row r="12" spans="1:6" x14ac:dyDescent="0.2">
      <c r="A12" s="8" t="s">
        <v>36</v>
      </c>
      <c r="B12" s="32">
        <v>45951218</v>
      </c>
      <c r="C12" s="32">
        <v>45874038.439999998</v>
      </c>
      <c r="D12" s="44">
        <v>1553875</v>
      </c>
      <c r="E12" s="26"/>
    </row>
    <row r="13" spans="1:6" x14ac:dyDescent="0.2">
      <c r="A13" s="8" t="s">
        <v>37</v>
      </c>
      <c r="B13" s="32">
        <v>10</v>
      </c>
      <c r="C13" s="32">
        <v>10</v>
      </c>
      <c r="D13" s="58">
        <v>3205</v>
      </c>
      <c r="E13" s="26"/>
    </row>
    <row r="14" spans="1:6" x14ac:dyDescent="0.2">
      <c r="A14" s="33" t="s">
        <v>38</v>
      </c>
      <c r="B14" s="32">
        <f>6120948</f>
        <v>6120948</v>
      </c>
      <c r="C14" s="32">
        <f>82.21+2379905.07</f>
        <v>2379987.2799999998</v>
      </c>
      <c r="D14" s="58">
        <v>24926174</v>
      </c>
    </row>
    <row r="15" spans="1:6" x14ac:dyDescent="0.2">
      <c r="A15" s="34" t="s">
        <v>39</v>
      </c>
      <c r="B15" s="35">
        <f>SUM(B11:B14)</f>
        <v>73868102</v>
      </c>
      <c r="C15" s="35">
        <f>SUM(C11:C14)</f>
        <v>70838431.819999993</v>
      </c>
      <c r="D15" s="59">
        <f>SUM(D11:D14)</f>
        <v>67216217</v>
      </c>
      <c r="E15" s="52"/>
      <c r="F15" s="62"/>
    </row>
    <row r="16" spans="1:6" x14ac:dyDescent="0.2">
      <c r="A16" s="16" t="s">
        <v>40</v>
      </c>
      <c r="B16" s="32">
        <v>121950600</v>
      </c>
      <c r="C16" s="32">
        <v>121950600</v>
      </c>
      <c r="D16" s="58">
        <v>121950600</v>
      </c>
    </row>
    <row r="17" spans="1:6" x14ac:dyDescent="0.2">
      <c r="A17" s="16" t="s">
        <v>41</v>
      </c>
      <c r="B17" s="32">
        <v>10003133</v>
      </c>
      <c r="C17" s="32">
        <v>10003133</v>
      </c>
      <c r="D17" s="58">
        <v>10003133</v>
      </c>
    </row>
    <row r="18" spans="1:6" x14ac:dyDescent="0.2">
      <c r="A18" s="1" t="s">
        <v>43</v>
      </c>
      <c r="B18" s="32">
        <v>0</v>
      </c>
      <c r="C18" s="32">
        <v>380747.62000000104</v>
      </c>
      <c r="D18" s="58">
        <v>360818</v>
      </c>
    </row>
    <row r="19" spans="1:6" x14ac:dyDescent="0.2">
      <c r="A19" s="16" t="s">
        <v>42</v>
      </c>
      <c r="B19" s="32">
        <v>-31739957</v>
      </c>
      <c r="C19" s="32">
        <v>-31739957</v>
      </c>
      <c r="D19" s="58">
        <v>-31739957</v>
      </c>
    </row>
    <row r="20" spans="1:6" x14ac:dyDescent="0.2">
      <c r="A20" s="16" t="s">
        <v>44</v>
      </c>
      <c r="B20" s="32">
        <v>-45447389</v>
      </c>
      <c r="C20" s="36">
        <v>-37149472</v>
      </c>
      <c r="D20" s="60">
        <v>-32941866</v>
      </c>
    </row>
    <row r="21" spans="1:6" x14ac:dyDescent="0.2">
      <c r="A21" s="16" t="s">
        <v>21</v>
      </c>
      <c r="B21" s="32">
        <v>13785694</v>
      </c>
      <c r="C21" s="36">
        <v>6951494.4199999981</v>
      </c>
      <c r="D21" s="60">
        <v>-1232769</v>
      </c>
    </row>
    <row r="22" spans="1:6" x14ac:dyDescent="0.2">
      <c r="A22" s="11" t="s">
        <v>45</v>
      </c>
      <c r="B22" s="32">
        <f>SUM(B16:B21)</f>
        <v>68552081</v>
      </c>
      <c r="C22" s="32">
        <f>SUM(C16:C21)</f>
        <v>70396546.040000007</v>
      </c>
      <c r="D22" s="58">
        <f>SUM(D16:D21)</f>
        <v>66399959</v>
      </c>
    </row>
    <row r="23" spans="1:6" x14ac:dyDescent="0.2">
      <c r="A23" s="16" t="s">
        <v>46</v>
      </c>
      <c r="B23" s="32">
        <v>171277</v>
      </c>
      <c r="C23" s="32">
        <f>146687.07+33081.71</f>
        <v>179768.78</v>
      </c>
      <c r="D23" s="58">
        <v>168311</v>
      </c>
    </row>
    <row r="24" spans="1:6" x14ac:dyDescent="0.2">
      <c r="A24" s="61" t="s">
        <v>83</v>
      </c>
      <c r="B24" s="32">
        <v>5144744</v>
      </c>
      <c r="C24" s="32">
        <f>218919+43198</f>
        <v>262117</v>
      </c>
      <c r="D24" s="58">
        <v>647947</v>
      </c>
    </row>
    <row r="25" spans="1:6" x14ac:dyDescent="0.2">
      <c r="A25" s="11" t="s">
        <v>47</v>
      </c>
      <c r="B25" s="35">
        <f>B23+B24</f>
        <v>5316021</v>
      </c>
      <c r="C25" s="35">
        <f>C23+C24</f>
        <v>441885.78</v>
      </c>
      <c r="D25" s="59">
        <f>D23+D24</f>
        <v>816258</v>
      </c>
      <c r="E25" s="22"/>
      <c r="F25" s="62"/>
    </row>
    <row r="26" spans="1:6" x14ac:dyDescent="0.2">
      <c r="A26" s="11" t="s">
        <v>48</v>
      </c>
      <c r="B26" s="35">
        <f>SUM(B22+B23+B24)</f>
        <v>73868102</v>
      </c>
      <c r="C26" s="35">
        <f>SUM(C22+C23+C24)</f>
        <v>70838431.820000008</v>
      </c>
      <c r="D26" s="59">
        <f>SUM(D22+D23+D24)</f>
        <v>67216217</v>
      </c>
      <c r="E26" s="10"/>
    </row>
    <row r="27" spans="1:6" x14ac:dyDescent="0.2">
      <c r="A27" s="11" t="s">
        <v>49</v>
      </c>
      <c r="B27" s="32">
        <f>B15-B25</f>
        <v>68552081</v>
      </c>
      <c r="C27" s="32">
        <f>C15-C25</f>
        <v>70396546.039999992</v>
      </c>
      <c r="D27" s="58">
        <f>D15-D25</f>
        <v>66399959</v>
      </c>
      <c r="E27" s="22"/>
    </row>
    <row r="28" spans="1:6" x14ac:dyDescent="0.2">
      <c r="A28" s="11" t="s">
        <v>50</v>
      </c>
      <c r="B28" s="37">
        <f>B27/609753</f>
        <v>112.42598396399853</v>
      </c>
      <c r="C28" s="37">
        <f>C27/609753</f>
        <v>115.45092199628372</v>
      </c>
      <c r="D28" s="37">
        <f>D27/609753</f>
        <v>108.89648595414864</v>
      </c>
    </row>
    <row r="29" spans="1:6" x14ac:dyDescent="0.2">
      <c r="A29" s="2"/>
    </row>
    <row r="30" spans="1:6" x14ac:dyDescent="0.2">
      <c r="A30" s="38" t="s">
        <v>51</v>
      </c>
    </row>
    <row r="31" spans="1:6" x14ac:dyDescent="0.2">
      <c r="A31" s="2"/>
    </row>
    <row r="32" spans="1:6" x14ac:dyDescent="0.2">
      <c r="B32" s="24"/>
      <c r="C32" s="25"/>
      <c r="D32" s="25"/>
    </row>
    <row r="33" spans="1:4" ht="15.75" x14ac:dyDescent="0.25">
      <c r="A33" s="27" t="s">
        <v>26</v>
      </c>
      <c r="C33" s="27" t="s">
        <v>27</v>
      </c>
      <c r="D33"/>
    </row>
    <row r="34" spans="1:4" ht="15.75" x14ac:dyDescent="0.25">
      <c r="A34" s="28" t="s">
        <v>28</v>
      </c>
      <c r="C34" s="28" t="s">
        <v>29</v>
      </c>
      <c r="D34" s="29"/>
    </row>
    <row r="35" spans="1:4" ht="15.75" x14ac:dyDescent="0.25">
      <c r="A35" s="28" t="s">
        <v>30</v>
      </c>
      <c r="C35" s="28" t="s">
        <v>31</v>
      </c>
      <c r="D35" s="30"/>
    </row>
    <row r="36" spans="1:4" ht="15.75" x14ac:dyDescent="0.25">
      <c r="A36" s="28" t="s">
        <v>32</v>
      </c>
      <c r="B36" s="24"/>
      <c r="C36" s="31"/>
      <c r="D36" s="31"/>
    </row>
    <row r="37" spans="1:4" x14ac:dyDescent="0.2">
      <c r="B37" s="24"/>
      <c r="C37" s="25"/>
      <c r="D37" s="25"/>
    </row>
    <row r="38" spans="1:4" x14ac:dyDescent="0.2">
      <c r="B38" s="24"/>
      <c r="C38" s="25"/>
      <c r="D38" s="25"/>
    </row>
    <row r="40" spans="1:4" x14ac:dyDescent="0.2">
      <c r="A40" s="15"/>
    </row>
  </sheetData>
  <mergeCells count="3">
    <mergeCell ref="A1:C1"/>
    <mergeCell ref="A2:C2"/>
    <mergeCell ref="A3:C3"/>
  </mergeCells>
  <pageMargins left="0.75" right="0.75" top="1" bottom="1" header="0.5" footer="0.5"/>
  <pageSetup scale="8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9"/>
  </sheetPr>
  <dimension ref="A1:F37"/>
  <sheetViews>
    <sheetView zoomScaleNormal="100" workbookViewId="0">
      <selection sqref="A1:D36"/>
    </sheetView>
  </sheetViews>
  <sheetFormatPr defaultRowHeight="12.75" x14ac:dyDescent="0.2"/>
  <cols>
    <col min="1" max="1" width="50.7109375" style="1" customWidth="1"/>
    <col min="2" max="2" width="11.5703125" style="24" hidden="1" customWidth="1"/>
    <col min="3" max="4" width="11.5703125" style="25" bestFit="1" customWidth="1"/>
    <col min="5" max="5" width="14" style="1" bestFit="1" customWidth="1"/>
    <col min="6" max="16384" width="9.140625" style="1"/>
  </cols>
  <sheetData>
    <row r="1" spans="1:5" x14ac:dyDescent="0.2">
      <c r="A1" s="63" t="s">
        <v>0</v>
      </c>
      <c r="B1" s="63"/>
      <c r="C1" s="63"/>
      <c r="D1" s="1"/>
    </row>
    <row r="2" spans="1:5" x14ac:dyDescent="0.2">
      <c r="A2" s="63" t="s">
        <v>1</v>
      </c>
      <c r="B2" s="63"/>
      <c r="C2" s="63"/>
      <c r="D2" s="1"/>
    </row>
    <row r="3" spans="1:5" x14ac:dyDescent="0.2">
      <c r="A3" s="63" t="s">
        <v>2</v>
      </c>
      <c r="B3" s="63"/>
      <c r="C3" s="63"/>
      <c r="D3" s="1"/>
    </row>
    <row r="5" spans="1:5" x14ac:dyDescent="0.2">
      <c r="A5" s="2" t="s">
        <v>3</v>
      </c>
      <c r="B5" s="3" t="s">
        <v>4</v>
      </c>
      <c r="C5" s="4"/>
      <c r="D5" s="4"/>
    </row>
    <row r="6" spans="1:5" x14ac:dyDescent="0.2">
      <c r="A6" s="5" t="s">
        <v>84</v>
      </c>
      <c r="B6" s="6"/>
      <c r="C6" s="7"/>
      <c r="D6" s="7"/>
    </row>
    <row r="8" spans="1:5" x14ac:dyDescent="0.2">
      <c r="A8" s="8" t="s">
        <v>5</v>
      </c>
      <c r="B8" s="9">
        <v>2012</v>
      </c>
      <c r="C8" s="9" t="s">
        <v>85</v>
      </c>
      <c r="D8" s="9" t="s">
        <v>82</v>
      </c>
      <c r="E8" s="10"/>
    </row>
    <row r="9" spans="1:5" x14ac:dyDescent="0.2">
      <c r="A9" s="69"/>
      <c r="B9" s="69"/>
      <c r="C9" s="69"/>
      <c r="D9" s="1"/>
    </row>
    <row r="10" spans="1:5" x14ac:dyDescent="0.2">
      <c r="A10" s="11" t="s">
        <v>6</v>
      </c>
      <c r="B10" s="12">
        <f>SUM(B11:B17)</f>
        <v>16186067</v>
      </c>
      <c r="C10" s="13">
        <f>SUM(C11:C17)</f>
        <v>2407432</v>
      </c>
      <c r="D10" s="13">
        <f>SUM(D11:D17)</f>
        <v>1074725.3699999999</v>
      </c>
    </row>
    <row r="11" spans="1:5" x14ac:dyDescent="0.2">
      <c r="A11" s="8" t="s">
        <v>7</v>
      </c>
      <c r="B11" s="14">
        <v>3282389</v>
      </c>
      <c r="C11" s="57">
        <v>610812</v>
      </c>
      <c r="D11" s="39">
        <v>3195</v>
      </c>
      <c r="E11" s="15"/>
    </row>
    <row r="12" spans="1:5" x14ac:dyDescent="0.2">
      <c r="A12" s="8" t="s">
        <v>8</v>
      </c>
      <c r="B12" s="14">
        <v>36093</v>
      </c>
      <c r="C12" s="56">
        <v>148576</v>
      </c>
      <c r="D12" s="39">
        <v>151374.51999999999</v>
      </c>
      <c r="E12" s="15"/>
    </row>
    <row r="13" spans="1:5" x14ac:dyDescent="0.2">
      <c r="A13" s="65" t="s">
        <v>9</v>
      </c>
      <c r="B13" s="67">
        <v>0</v>
      </c>
      <c r="C13" s="64">
        <v>0</v>
      </c>
      <c r="D13" s="64">
        <v>0</v>
      </c>
    </row>
    <row r="14" spans="1:5" x14ac:dyDescent="0.2">
      <c r="A14" s="65"/>
      <c r="B14" s="67"/>
      <c r="C14" s="64"/>
      <c r="D14" s="64"/>
    </row>
    <row r="15" spans="1:5" x14ac:dyDescent="0.2">
      <c r="A15" s="65" t="s">
        <v>10</v>
      </c>
      <c r="B15" s="67">
        <v>5462547</v>
      </c>
      <c r="C15" s="68" t="s">
        <v>81</v>
      </c>
      <c r="D15" s="64">
        <v>0</v>
      </c>
    </row>
    <row r="16" spans="1:5" x14ac:dyDescent="0.2">
      <c r="A16" s="66"/>
      <c r="B16" s="67"/>
      <c r="C16" s="64"/>
      <c r="D16" s="64"/>
    </row>
    <row r="17" spans="1:6" x14ac:dyDescent="0.2">
      <c r="A17" s="16" t="s">
        <v>11</v>
      </c>
      <c r="B17" s="14">
        <v>7405038</v>
      </c>
      <c r="C17" s="56">
        <v>1648044</v>
      </c>
      <c r="D17" s="39">
        <v>920155.85</v>
      </c>
    </row>
    <row r="18" spans="1:6" x14ac:dyDescent="0.2">
      <c r="A18" s="11" t="s">
        <v>12</v>
      </c>
      <c r="B18" s="12">
        <f>SUM(B19:B22)</f>
        <v>2400373</v>
      </c>
      <c r="C18" s="17">
        <f>SUM(C19:C22)</f>
        <v>4501448.87</v>
      </c>
      <c r="D18" s="17">
        <f>SUM(D19:D22)</f>
        <v>2307494.6289999988</v>
      </c>
    </row>
    <row r="19" spans="1:6" x14ac:dyDescent="0.2">
      <c r="A19" s="16" t="s">
        <v>13</v>
      </c>
      <c r="B19" s="14">
        <v>2252836</v>
      </c>
      <c r="C19" s="56">
        <v>1342063</v>
      </c>
      <c r="D19" s="39">
        <f>171832.12+222753.62+8928+819773.62+35341.54+1307.33</f>
        <v>1259936.23</v>
      </c>
    </row>
    <row r="20" spans="1:6" x14ac:dyDescent="0.2">
      <c r="A20" s="16" t="s">
        <v>14</v>
      </c>
      <c r="B20" s="14">
        <v>147537</v>
      </c>
      <c r="C20" s="56">
        <v>755948.87</v>
      </c>
      <c r="D20" s="39">
        <v>938174.25</v>
      </c>
    </row>
    <row r="21" spans="1:6" s="15" customFormat="1" ht="25.5" customHeight="1" x14ac:dyDescent="0.2">
      <c r="A21" s="19" t="s">
        <v>15</v>
      </c>
      <c r="B21" s="14">
        <v>0</v>
      </c>
      <c r="C21" s="56">
        <v>2403437</v>
      </c>
      <c r="D21" s="39">
        <f>-CALCULE!G28</f>
        <v>109384.14899999904</v>
      </c>
      <c r="E21" s="1"/>
      <c r="F21" s="1"/>
    </row>
    <row r="22" spans="1:6" s="15" customFormat="1" x14ac:dyDescent="0.2">
      <c r="A22" s="16" t="s">
        <v>16</v>
      </c>
      <c r="B22" s="14">
        <v>0</v>
      </c>
      <c r="C22" s="56"/>
      <c r="D22" s="39">
        <v>0</v>
      </c>
      <c r="E22" s="1"/>
      <c r="F22" s="1"/>
    </row>
    <row r="23" spans="1:6" x14ac:dyDescent="0.2">
      <c r="A23" s="11" t="s">
        <v>17</v>
      </c>
      <c r="B23" s="20">
        <f>B10-B18</f>
        <v>13785694</v>
      </c>
      <c r="C23" s="21">
        <f>C10-C18</f>
        <v>-2094016.87</v>
      </c>
      <c r="D23" s="21">
        <f>D10-D18</f>
        <v>-1232769.2589999989</v>
      </c>
      <c r="F23" s="18"/>
    </row>
    <row r="24" spans="1:6" x14ac:dyDescent="0.2">
      <c r="A24" s="16" t="s">
        <v>18</v>
      </c>
      <c r="B24" s="14"/>
      <c r="C24" s="56"/>
      <c r="D24" s="21"/>
    </row>
    <row r="25" spans="1:6" x14ac:dyDescent="0.2">
      <c r="A25" s="11" t="s">
        <v>19</v>
      </c>
      <c r="B25" s="20">
        <f>B23</f>
        <v>13785694</v>
      </c>
      <c r="C25" s="21">
        <f>C23</f>
        <v>-2094016.87</v>
      </c>
      <c r="D25" s="21">
        <f>D23</f>
        <v>-1232769.2589999989</v>
      </c>
      <c r="E25" s="15"/>
      <c r="F25" s="15"/>
    </row>
    <row r="26" spans="1:6" x14ac:dyDescent="0.2">
      <c r="A26" s="11" t="s">
        <v>20</v>
      </c>
      <c r="B26" s="13">
        <v>0</v>
      </c>
      <c r="C26" s="13">
        <v>0</v>
      </c>
      <c r="D26" s="17">
        <v>0</v>
      </c>
      <c r="E26" s="15"/>
      <c r="F26" s="15"/>
    </row>
    <row r="27" spans="1:6" x14ac:dyDescent="0.2">
      <c r="A27" s="11" t="s">
        <v>21</v>
      </c>
      <c r="B27" s="13">
        <f>B25+B26</f>
        <v>13785694</v>
      </c>
      <c r="C27" s="17">
        <f>C25+C26</f>
        <v>-2094016.87</v>
      </c>
      <c r="D27" s="17">
        <f>D25+D26</f>
        <v>-1232769.2589999989</v>
      </c>
    </row>
    <row r="28" spans="1:6" x14ac:dyDescent="0.2">
      <c r="A28" s="11" t="s">
        <v>22</v>
      </c>
      <c r="B28" s="14"/>
      <c r="C28" s="57"/>
      <c r="D28" s="39"/>
    </row>
    <row r="29" spans="1:6" x14ac:dyDescent="0.2">
      <c r="A29" s="8" t="s">
        <v>23</v>
      </c>
      <c r="B29" s="20">
        <f>B27/609753</f>
        <v>22.608653011957301</v>
      </c>
      <c r="C29" s="55">
        <f>C27/609753</f>
        <v>-3.4342051125619721</v>
      </c>
      <c r="D29" s="39">
        <f>D27/609753</f>
        <v>-2.0217518552594229</v>
      </c>
    </row>
    <row r="30" spans="1:6" x14ac:dyDescent="0.2">
      <c r="A30" s="16" t="s">
        <v>24</v>
      </c>
      <c r="B30" s="20">
        <f>B29</f>
        <v>22.608653011957301</v>
      </c>
      <c r="C30" s="55">
        <f>C29</f>
        <v>-3.4342051125619721</v>
      </c>
      <c r="D30" s="39">
        <f>D29</f>
        <v>-2.0217518552594229</v>
      </c>
    </row>
    <row r="31" spans="1:6" x14ac:dyDescent="0.2">
      <c r="E31" s="10"/>
    </row>
    <row r="32" spans="1:6" x14ac:dyDescent="0.2">
      <c r="A32" s="15" t="s">
        <v>25</v>
      </c>
      <c r="E32" s="23"/>
    </row>
    <row r="34" spans="1:5" ht="15.75" x14ac:dyDescent="0.25">
      <c r="A34" s="27" t="s">
        <v>26</v>
      </c>
      <c r="C34" s="27" t="s">
        <v>27</v>
      </c>
      <c r="D34"/>
    </row>
    <row r="35" spans="1:5" ht="15.75" x14ac:dyDescent="0.25">
      <c r="A35" s="28" t="s">
        <v>28</v>
      </c>
      <c r="C35" s="28" t="s">
        <v>29</v>
      </c>
      <c r="D35" s="29"/>
    </row>
    <row r="36" spans="1:5" ht="15.75" x14ac:dyDescent="0.25">
      <c r="A36" s="28" t="s">
        <v>30</v>
      </c>
      <c r="C36" s="28" t="s">
        <v>31</v>
      </c>
      <c r="D36" s="30"/>
      <c r="E36" s="26"/>
    </row>
    <row r="37" spans="1:5" ht="15.75" x14ac:dyDescent="0.25">
      <c r="A37" s="28" t="s">
        <v>32</v>
      </c>
      <c r="C37" s="31"/>
      <c r="D37" s="31"/>
    </row>
  </sheetData>
  <mergeCells count="12">
    <mergeCell ref="A1:C1"/>
    <mergeCell ref="A2:C2"/>
    <mergeCell ref="A3:C3"/>
    <mergeCell ref="A9:C9"/>
    <mergeCell ref="A13:A14"/>
    <mergeCell ref="B13:B14"/>
    <mergeCell ref="C13:C14"/>
    <mergeCell ref="D13:D14"/>
    <mergeCell ref="D15:D16"/>
    <mergeCell ref="A15:A16"/>
    <mergeCell ref="B15:B16"/>
    <mergeCell ref="C15:C16"/>
  </mergeCells>
  <pageMargins left="0.75" right="0.75" top="1" bottom="1" header="0.5" footer="0.5"/>
  <pageSetup paperSize="9" scale="9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9"/>
  </sheetPr>
  <dimension ref="A2:I46"/>
  <sheetViews>
    <sheetView topLeftCell="A10" zoomScaleNormal="100" workbookViewId="0">
      <selection activeCell="F48" sqref="F48"/>
    </sheetView>
  </sheetViews>
  <sheetFormatPr defaultRowHeight="12.75" x14ac:dyDescent="0.2"/>
  <cols>
    <col min="2" max="2" width="21.5703125" customWidth="1"/>
    <col min="3" max="3" width="16.85546875" customWidth="1"/>
    <col min="4" max="4" width="14.28515625" customWidth="1"/>
    <col min="6" max="6" width="21.5703125" customWidth="1"/>
    <col min="7" max="7" width="16.85546875" customWidth="1"/>
    <col min="8" max="8" width="10.28515625" bestFit="1" customWidth="1"/>
    <col min="254" max="254" width="21.5703125" customWidth="1"/>
    <col min="255" max="255" width="15.85546875" bestFit="1" customWidth="1"/>
    <col min="256" max="256" width="14" bestFit="1" customWidth="1"/>
    <col min="259" max="259" width="15.42578125" bestFit="1" customWidth="1"/>
    <col min="510" max="510" width="21.5703125" customWidth="1"/>
    <col min="511" max="511" width="15.85546875" bestFit="1" customWidth="1"/>
    <col min="512" max="512" width="14" bestFit="1" customWidth="1"/>
    <col min="515" max="515" width="15.42578125" bestFit="1" customWidth="1"/>
    <col min="766" max="766" width="21.5703125" customWidth="1"/>
    <col min="767" max="767" width="15.85546875" bestFit="1" customWidth="1"/>
    <col min="768" max="768" width="14" bestFit="1" customWidth="1"/>
    <col min="771" max="771" width="15.42578125" bestFit="1" customWidth="1"/>
    <col min="1022" max="1022" width="21.5703125" customWidth="1"/>
    <col min="1023" max="1023" width="15.85546875" bestFit="1" customWidth="1"/>
    <col min="1024" max="1024" width="14" bestFit="1" customWidth="1"/>
    <col min="1027" max="1027" width="15.42578125" bestFit="1" customWidth="1"/>
    <col min="1278" max="1278" width="21.5703125" customWidth="1"/>
    <col min="1279" max="1279" width="15.85546875" bestFit="1" customWidth="1"/>
    <col min="1280" max="1280" width="14" bestFit="1" customWidth="1"/>
    <col min="1283" max="1283" width="15.42578125" bestFit="1" customWidth="1"/>
    <col min="1534" max="1534" width="21.5703125" customWidth="1"/>
    <col min="1535" max="1535" width="15.85546875" bestFit="1" customWidth="1"/>
    <col min="1536" max="1536" width="14" bestFit="1" customWidth="1"/>
    <col min="1539" max="1539" width="15.42578125" bestFit="1" customWidth="1"/>
    <col min="1790" max="1790" width="21.5703125" customWidth="1"/>
    <col min="1791" max="1791" width="15.85546875" bestFit="1" customWidth="1"/>
    <col min="1792" max="1792" width="14" bestFit="1" customWidth="1"/>
    <col min="1795" max="1795" width="15.42578125" bestFit="1" customWidth="1"/>
    <col min="2046" max="2046" width="21.5703125" customWidth="1"/>
    <col min="2047" max="2047" width="15.85546875" bestFit="1" customWidth="1"/>
    <col min="2048" max="2048" width="14" bestFit="1" customWidth="1"/>
    <col min="2051" max="2051" width="15.42578125" bestFit="1" customWidth="1"/>
    <col min="2302" max="2302" width="21.5703125" customWidth="1"/>
    <col min="2303" max="2303" width="15.85546875" bestFit="1" customWidth="1"/>
    <col min="2304" max="2304" width="14" bestFit="1" customWidth="1"/>
    <col min="2307" max="2307" width="15.42578125" bestFit="1" customWidth="1"/>
    <col min="2558" max="2558" width="21.5703125" customWidth="1"/>
    <col min="2559" max="2559" width="15.85546875" bestFit="1" customWidth="1"/>
    <col min="2560" max="2560" width="14" bestFit="1" customWidth="1"/>
    <col min="2563" max="2563" width="15.42578125" bestFit="1" customWidth="1"/>
    <col min="2814" max="2814" width="21.5703125" customWidth="1"/>
    <col min="2815" max="2815" width="15.85546875" bestFit="1" customWidth="1"/>
    <col min="2816" max="2816" width="14" bestFit="1" customWidth="1"/>
    <col min="2819" max="2819" width="15.42578125" bestFit="1" customWidth="1"/>
    <col min="3070" max="3070" width="21.5703125" customWidth="1"/>
    <col min="3071" max="3071" width="15.85546875" bestFit="1" customWidth="1"/>
    <col min="3072" max="3072" width="14" bestFit="1" customWidth="1"/>
    <col min="3075" max="3075" width="15.42578125" bestFit="1" customWidth="1"/>
    <col min="3326" max="3326" width="21.5703125" customWidth="1"/>
    <col min="3327" max="3327" width="15.85546875" bestFit="1" customWidth="1"/>
    <col min="3328" max="3328" width="14" bestFit="1" customWidth="1"/>
    <col min="3331" max="3331" width="15.42578125" bestFit="1" customWidth="1"/>
    <col min="3582" max="3582" width="21.5703125" customWidth="1"/>
    <col min="3583" max="3583" width="15.85546875" bestFit="1" customWidth="1"/>
    <col min="3584" max="3584" width="14" bestFit="1" customWidth="1"/>
    <col min="3587" max="3587" width="15.42578125" bestFit="1" customWidth="1"/>
    <col min="3838" max="3838" width="21.5703125" customWidth="1"/>
    <col min="3839" max="3839" width="15.85546875" bestFit="1" customWidth="1"/>
    <col min="3840" max="3840" width="14" bestFit="1" customWidth="1"/>
    <col min="3843" max="3843" width="15.42578125" bestFit="1" customWidth="1"/>
    <col min="4094" max="4094" width="21.5703125" customWidth="1"/>
    <col min="4095" max="4095" width="15.85546875" bestFit="1" customWidth="1"/>
    <col min="4096" max="4096" width="14" bestFit="1" customWidth="1"/>
    <col min="4099" max="4099" width="15.42578125" bestFit="1" customWidth="1"/>
    <col min="4350" max="4350" width="21.5703125" customWidth="1"/>
    <col min="4351" max="4351" width="15.85546875" bestFit="1" customWidth="1"/>
    <col min="4352" max="4352" width="14" bestFit="1" customWidth="1"/>
    <col min="4355" max="4355" width="15.42578125" bestFit="1" customWidth="1"/>
    <col min="4606" max="4606" width="21.5703125" customWidth="1"/>
    <col min="4607" max="4607" width="15.85546875" bestFit="1" customWidth="1"/>
    <col min="4608" max="4608" width="14" bestFit="1" customWidth="1"/>
    <col min="4611" max="4611" width="15.42578125" bestFit="1" customWidth="1"/>
    <col min="4862" max="4862" width="21.5703125" customWidth="1"/>
    <col min="4863" max="4863" width="15.85546875" bestFit="1" customWidth="1"/>
    <col min="4864" max="4864" width="14" bestFit="1" customWidth="1"/>
    <col min="4867" max="4867" width="15.42578125" bestFit="1" customWidth="1"/>
    <col min="5118" max="5118" width="21.5703125" customWidth="1"/>
    <col min="5119" max="5119" width="15.85546875" bestFit="1" customWidth="1"/>
    <col min="5120" max="5120" width="14" bestFit="1" customWidth="1"/>
    <col min="5123" max="5123" width="15.42578125" bestFit="1" customWidth="1"/>
    <col min="5374" max="5374" width="21.5703125" customWidth="1"/>
    <col min="5375" max="5375" width="15.85546875" bestFit="1" customWidth="1"/>
    <col min="5376" max="5376" width="14" bestFit="1" customWidth="1"/>
    <col min="5379" max="5379" width="15.42578125" bestFit="1" customWidth="1"/>
    <col min="5630" max="5630" width="21.5703125" customWidth="1"/>
    <col min="5631" max="5631" width="15.85546875" bestFit="1" customWidth="1"/>
    <col min="5632" max="5632" width="14" bestFit="1" customWidth="1"/>
    <col min="5635" max="5635" width="15.42578125" bestFit="1" customWidth="1"/>
    <col min="5886" max="5886" width="21.5703125" customWidth="1"/>
    <col min="5887" max="5887" width="15.85546875" bestFit="1" customWidth="1"/>
    <col min="5888" max="5888" width="14" bestFit="1" customWidth="1"/>
    <col min="5891" max="5891" width="15.42578125" bestFit="1" customWidth="1"/>
    <col min="6142" max="6142" width="21.5703125" customWidth="1"/>
    <col min="6143" max="6143" width="15.85546875" bestFit="1" customWidth="1"/>
    <col min="6144" max="6144" width="14" bestFit="1" customWidth="1"/>
    <col min="6147" max="6147" width="15.42578125" bestFit="1" customWidth="1"/>
    <col min="6398" max="6398" width="21.5703125" customWidth="1"/>
    <col min="6399" max="6399" width="15.85546875" bestFit="1" customWidth="1"/>
    <col min="6400" max="6400" width="14" bestFit="1" customWidth="1"/>
    <col min="6403" max="6403" width="15.42578125" bestFit="1" customWidth="1"/>
    <col min="6654" max="6654" width="21.5703125" customWidth="1"/>
    <col min="6655" max="6655" width="15.85546875" bestFit="1" customWidth="1"/>
    <col min="6656" max="6656" width="14" bestFit="1" customWidth="1"/>
    <col min="6659" max="6659" width="15.42578125" bestFit="1" customWidth="1"/>
    <col min="6910" max="6910" width="21.5703125" customWidth="1"/>
    <col min="6911" max="6911" width="15.85546875" bestFit="1" customWidth="1"/>
    <col min="6912" max="6912" width="14" bestFit="1" customWidth="1"/>
    <col min="6915" max="6915" width="15.42578125" bestFit="1" customWidth="1"/>
    <col min="7166" max="7166" width="21.5703125" customWidth="1"/>
    <col min="7167" max="7167" width="15.85546875" bestFit="1" customWidth="1"/>
    <col min="7168" max="7168" width="14" bestFit="1" customWidth="1"/>
    <col min="7171" max="7171" width="15.42578125" bestFit="1" customWidth="1"/>
    <col min="7422" max="7422" width="21.5703125" customWidth="1"/>
    <col min="7423" max="7423" width="15.85546875" bestFit="1" customWidth="1"/>
    <col min="7424" max="7424" width="14" bestFit="1" customWidth="1"/>
    <col min="7427" max="7427" width="15.42578125" bestFit="1" customWidth="1"/>
    <col min="7678" max="7678" width="21.5703125" customWidth="1"/>
    <col min="7679" max="7679" width="15.85546875" bestFit="1" customWidth="1"/>
    <col min="7680" max="7680" width="14" bestFit="1" customWidth="1"/>
    <col min="7683" max="7683" width="15.42578125" bestFit="1" customWidth="1"/>
    <col min="7934" max="7934" width="21.5703125" customWidth="1"/>
    <col min="7935" max="7935" width="15.85546875" bestFit="1" customWidth="1"/>
    <col min="7936" max="7936" width="14" bestFit="1" customWidth="1"/>
    <col min="7939" max="7939" width="15.42578125" bestFit="1" customWidth="1"/>
    <col min="8190" max="8190" width="21.5703125" customWidth="1"/>
    <col min="8191" max="8191" width="15.85546875" bestFit="1" customWidth="1"/>
    <col min="8192" max="8192" width="14" bestFit="1" customWidth="1"/>
    <col min="8195" max="8195" width="15.42578125" bestFit="1" customWidth="1"/>
    <col min="8446" max="8446" width="21.5703125" customWidth="1"/>
    <col min="8447" max="8447" width="15.85546875" bestFit="1" customWidth="1"/>
    <col min="8448" max="8448" width="14" bestFit="1" customWidth="1"/>
    <col min="8451" max="8451" width="15.42578125" bestFit="1" customWidth="1"/>
    <col min="8702" max="8702" width="21.5703125" customWidth="1"/>
    <col min="8703" max="8703" width="15.85546875" bestFit="1" customWidth="1"/>
    <col min="8704" max="8704" width="14" bestFit="1" customWidth="1"/>
    <col min="8707" max="8707" width="15.42578125" bestFit="1" customWidth="1"/>
    <col min="8958" max="8958" width="21.5703125" customWidth="1"/>
    <col min="8959" max="8959" width="15.85546875" bestFit="1" customWidth="1"/>
    <col min="8960" max="8960" width="14" bestFit="1" customWidth="1"/>
    <col min="8963" max="8963" width="15.42578125" bestFit="1" customWidth="1"/>
    <col min="9214" max="9214" width="21.5703125" customWidth="1"/>
    <col min="9215" max="9215" width="15.85546875" bestFit="1" customWidth="1"/>
    <col min="9216" max="9216" width="14" bestFit="1" customWidth="1"/>
    <col min="9219" max="9219" width="15.42578125" bestFit="1" customWidth="1"/>
    <col min="9470" max="9470" width="21.5703125" customWidth="1"/>
    <col min="9471" max="9471" width="15.85546875" bestFit="1" customWidth="1"/>
    <col min="9472" max="9472" width="14" bestFit="1" customWidth="1"/>
    <col min="9475" max="9475" width="15.42578125" bestFit="1" customWidth="1"/>
    <col min="9726" max="9726" width="21.5703125" customWidth="1"/>
    <col min="9727" max="9727" width="15.85546875" bestFit="1" customWidth="1"/>
    <col min="9728" max="9728" width="14" bestFit="1" customWidth="1"/>
    <col min="9731" max="9731" width="15.42578125" bestFit="1" customWidth="1"/>
    <col min="9982" max="9982" width="21.5703125" customWidth="1"/>
    <col min="9983" max="9983" width="15.85546875" bestFit="1" customWidth="1"/>
    <col min="9984" max="9984" width="14" bestFit="1" customWidth="1"/>
    <col min="9987" max="9987" width="15.42578125" bestFit="1" customWidth="1"/>
    <col min="10238" max="10238" width="21.5703125" customWidth="1"/>
    <col min="10239" max="10239" width="15.85546875" bestFit="1" customWidth="1"/>
    <col min="10240" max="10240" width="14" bestFit="1" customWidth="1"/>
    <col min="10243" max="10243" width="15.42578125" bestFit="1" customWidth="1"/>
    <col min="10494" max="10494" width="21.5703125" customWidth="1"/>
    <col min="10495" max="10495" width="15.85546875" bestFit="1" customWidth="1"/>
    <col min="10496" max="10496" width="14" bestFit="1" customWidth="1"/>
    <col min="10499" max="10499" width="15.42578125" bestFit="1" customWidth="1"/>
    <col min="10750" max="10750" width="21.5703125" customWidth="1"/>
    <col min="10751" max="10751" width="15.85546875" bestFit="1" customWidth="1"/>
    <col min="10752" max="10752" width="14" bestFit="1" customWidth="1"/>
    <col min="10755" max="10755" width="15.42578125" bestFit="1" customWidth="1"/>
    <col min="11006" max="11006" width="21.5703125" customWidth="1"/>
    <col min="11007" max="11007" width="15.85546875" bestFit="1" customWidth="1"/>
    <col min="11008" max="11008" width="14" bestFit="1" customWidth="1"/>
    <col min="11011" max="11011" width="15.42578125" bestFit="1" customWidth="1"/>
    <col min="11262" max="11262" width="21.5703125" customWidth="1"/>
    <col min="11263" max="11263" width="15.85546875" bestFit="1" customWidth="1"/>
    <col min="11264" max="11264" width="14" bestFit="1" customWidth="1"/>
    <col min="11267" max="11267" width="15.42578125" bestFit="1" customWidth="1"/>
    <col min="11518" max="11518" width="21.5703125" customWidth="1"/>
    <col min="11519" max="11519" width="15.85546875" bestFit="1" customWidth="1"/>
    <col min="11520" max="11520" width="14" bestFit="1" customWidth="1"/>
    <col min="11523" max="11523" width="15.42578125" bestFit="1" customWidth="1"/>
    <col min="11774" max="11774" width="21.5703125" customWidth="1"/>
    <col min="11775" max="11775" width="15.85546875" bestFit="1" customWidth="1"/>
    <col min="11776" max="11776" width="14" bestFit="1" customWidth="1"/>
    <col min="11779" max="11779" width="15.42578125" bestFit="1" customWidth="1"/>
    <col min="12030" max="12030" width="21.5703125" customWidth="1"/>
    <col min="12031" max="12031" width="15.85546875" bestFit="1" customWidth="1"/>
    <col min="12032" max="12032" width="14" bestFit="1" customWidth="1"/>
    <col min="12035" max="12035" width="15.42578125" bestFit="1" customWidth="1"/>
    <col min="12286" max="12286" width="21.5703125" customWidth="1"/>
    <col min="12287" max="12287" width="15.85546875" bestFit="1" customWidth="1"/>
    <col min="12288" max="12288" width="14" bestFit="1" customWidth="1"/>
    <col min="12291" max="12291" width="15.42578125" bestFit="1" customWidth="1"/>
    <col min="12542" max="12542" width="21.5703125" customWidth="1"/>
    <col min="12543" max="12543" width="15.85546875" bestFit="1" customWidth="1"/>
    <col min="12544" max="12544" width="14" bestFit="1" customWidth="1"/>
    <col min="12547" max="12547" width="15.42578125" bestFit="1" customWidth="1"/>
    <col min="12798" max="12798" width="21.5703125" customWidth="1"/>
    <col min="12799" max="12799" width="15.85546875" bestFit="1" customWidth="1"/>
    <col min="12800" max="12800" width="14" bestFit="1" customWidth="1"/>
    <col min="12803" max="12803" width="15.42578125" bestFit="1" customWidth="1"/>
    <col min="13054" max="13054" width="21.5703125" customWidth="1"/>
    <col min="13055" max="13055" width="15.85546875" bestFit="1" customWidth="1"/>
    <col min="13056" max="13056" width="14" bestFit="1" customWidth="1"/>
    <col min="13059" max="13059" width="15.42578125" bestFit="1" customWidth="1"/>
    <col min="13310" max="13310" width="21.5703125" customWidth="1"/>
    <col min="13311" max="13311" width="15.85546875" bestFit="1" customWidth="1"/>
    <col min="13312" max="13312" width="14" bestFit="1" customWidth="1"/>
    <col min="13315" max="13315" width="15.42578125" bestFit="1" customWidth="1"/>
    <col min="13566" max="13566" width="21.5703125" customWidth="1"/>
    <col min="13567" max="13567" width="15.85546875" bestFit="1" customWidth="1"/>
    <col min="13568" max="13568" width="14" bestFit="1" customWidth="1"/>
    <col min="13571" max="13571" width="15.42578125" bestFit="1" customWidth="1"/>
    <col min="13822" max="13822" width="21.5703125" customWidth="1"/>
    <col min="13823" max="13823" width="15.85546875" bestFit="1" customWidth="1"/>
    <col min="13824" max="13824" width="14" bestFit="1" customWidth="1"/>
    <col min="13827" max="13827" width="15.42578125" bestFit="1" customWidth="1"/>
    <col min="14078" max="14078" width="21.5703125" customWidth="1"/>
    <col min="14079" max="14079" width="15.85546875" bestFit="1" customWidth="1"/>
    <col min="14080" max="14080" width="14" bestFit="1" customWidth="1"/>
    <col min="14083" max="14083" width="15.42578125" bestFit="1" customWidth="1"/>
    <col min="14334" max="14334" width="21.5703125" customWidth="1"/>
    <col min="14335" max="14335" width="15.85546875" bestFit="1" customWidth="1"/>
    <col min="14336" max="14336" width="14" bestFit="1" customWidth="1"/>
    <col min="14339" max="14339" width="15.42578125" bestFit="1" customWidth="1"/>
    <col min="14590" max="14590" width="21.5703125" customWidth="1"/>
    <col min="14591" max="14591" width="15.85546875" bestFit="1" customWidth="1"/>
    <col min="14592" max="14592" width="14" bestFit="1" customWidth="1"/>
    <col min="14595" max="14595" width="15.42578125" bestFit="1" customWidth="1"/>
    <col min="14846" max="14846" width="21.5703125" customWidth="1"/>
    <col min="14847" max="14847" width="15.85546875" bestFit="1" customWidth="1"/>
    <col min="14848" max="14848" width="14" bestFit="1" customWidth="1"/>
    <col min="14851" max="14851" width="15.42578125" bestFit="1" customWidth="1"/>
    <col min="15102" max="15102" width="21.5703125" customWidth="1"/>
    <col min="15103" max="15103" width="15.85546875" bestFit="1" customWidth="1"/>
    <col min="15104" max="15104" width="14" bestFit="1" customWidth="1"/>
    <col min="15107" max="15107" width="15.42578125" bestFit="1" customWidth="1"/>
    <col min="15358" max="15358" width="21.5703125" customWidth="1"/>
    <col min="15359" max="15359" width="15.85546875" bestFit="1" customWidth="1"/>
    <col min="15360" max="15360" width="14" bestFit="1" customWidth="1"/>
    <col min="15363" max="15363" width="15.42578125" bestFit="1" customWidth="1"/>
    <col min="15614" max="15614" width="21.5703125" customWidth="1"/>
    <col min="15615" max="15615" width="15.85546875" bestFit="1" customWidth="1"/>
    <col min="15616" max="15616" width="14" bestFit="1" customWidth="1"/>
    <col min="15619" max="15619" width="15.42578125" bestFit="1" customWidth="1"/>
    <col min="15870" max="15870" width="21.5703125" customWidth="1"/>
    <col min="15871" max="15871" width="15.85546875" bestFit="1" customWidth="1"/>
    <col min="15872" max="15872" width="14" bestFit="1" customWidth="1"/>
    <col min="15875" max="15875" width="15.42578125" bestFit="1" customWidth="1"/>
    <col min="16126" max="16126" width="21.5703125" customWidth="1"/>
    <col min="16127" max="16127" width="15.85546875" bestFit="1" customWidth="1"/>
    <col min="16128" max="16128" width="14" bestFit="1" customWidth="1"/>
    <col min="16131" max="16131" width="15.42578125" bestFit="1" customWidth="1"/>
  </cols>
  <sheetData>
    <row r="2" spans="1:6" x14ac:dyDescent="0.2">
      <c r="B2" s="40" t="s">
        <v>52</v>
      </c>
      <c r="F2" s="40" t="s">
        <v>82</v>
      </c>
    </row>
    <row r="4" spans="1:6" x14ac:dyDescent="0.2">
      <c r="B4" s="41" t="s">
        <v>53</v>
      </c>
      <c r="F4" s="41" t="s">
        <v>53</v>
      </c>
    </row>
    <row r="5" spans="1:6" x14ac:dyDescent="0.2">
      <c r="B5" s="42"/>
      <c r="F5" s="42"/>
    </row>
    <row r="6" spans="1:6" x14ac:dyDescent="0.2">
      <c r="A6" s="43" t="s">
        <v>54</v>
      </c>
      <c r="B6" s="44">
        <v>743408.35</v>
      </c>
      <c r="E6" s="43" t="s">
        <v>54</v>
      </c>
      <c r="F6" s="44">
        <v>743408.35</v>
      </c>
    </row>
    <row r="7" spans="1:6" x14ac:dyDescent="0.2">
      <c r="A7" s="43" t="s">
        <v>55</v>
      </c>
      <c r="B7" s="44">
        <v>98942</v>
      </c>
      <c r="E7" s="43" t="s">
        <v>55</v>
      </c>
      <c r="F7" s="44">
        <v>98942</v>
      </c>
    </row>
    <row r="8" spans="1:6" x14ac:dyDescent="0.2">
      <c r="A8" s="43" t="s">
        <v>56</v>
      </c>
      <c r="B8" s="44">
        <v>-319869</v>
      </c>
      <c r="E8" s="43" t="s">
        <v>56</v>
      </c>
      <c r="F8" s="44">
        <v>-319869</v>
      </c>
    </row>
    <row r="9" spans="1:6" x14ac:dyDescent="0.2">
      <c r="A9" s="43" t="s">
        <v>57</v>
      </c>
      <c r="B9" s="44">
        <v>-266362.2</v>
      </c>
      <c r="E9" s="43" t="s">
        <v>57</v>
      </c>
      <c r="F9" s="44">
        <v>-266362.2</v>
      </c>
    </row>
    <row r="10" spans="1:6" x14ac:dyDescent="0.2">
      <c r="A10" s="43" t="s">
        <v>58</v>
      </c>
      <c r="B10" s="44">
        <v>-222300.55</v>
      </c>
      <c r="E10" s="43" t="s">
        <v>58</v>
      </c>
      <c r="F10" s="44">
        <v>-222300.55</v>
      </c>
    </row>
    <row r="11" spans="1:6" x14ac:dyDescent="0.2">
      <c r="A11" s="43" t="s">
        <v>59</v>
      </c>
      <c r="B11" s="44">
        <v>-127468</v>
      </c>
      <c r="E11" s="43" t="s">
        <v>59</v>
      </c>
      <c r="F11" s="44">
        <v>-127468</v>
      </c>
    </row>
    <row r="12" spans="1:6" x14ac:dyDescent="0.2">
      <c r="A12" s="43" t="s">
        <v>60</v>
      </c>
      <c r="B12" s="44">
        <v>-2174.5</v>
      </c>
      <c r="E12" s="43" t="s">
        <v>60</v>
      </c>
      <c r="F12" s="44">
        <v>-2174.5</v>
      </c>
    </row>
    <row r="13" spans="1:6" x14ac:dyDescent="0.2">
      <c r="A13" s="43" t="s">
        <v>61</v>
      </c>
      <c r="B13" s="44">
        <v>77805.5</v>
      </c>
      <c r="E13" s="43" t="s">
        <v>61</v>
      </c>
      <c r="F13" s="44">
        <v>77805.5</v>
      </c>
    </row>
    <row r="15" spans="1:6" x14ac:dyDescent="0.2">
      <c r="A15" s="43" t="s">
        <v>62</v>
      </c>
      <c r="B15" s="45">
        <f>B8+B9+B10+B11+B12</f>
        <v>-938174.25</v>
      </c>
      <c r="E15" s="43" t="s">
        <v>62</v>
      </c>
      <c r="F15" s="45">
        <f>F8+F9+F10+F11+F12</f>
        <v>-938174.25</v>
      </c>
    </row>
    <row r="16" spans="1:6" x14ac:dyDescent="0.2">
      <c r="A16" s="43" t="s">
        <v>63</v>
      </c>
      <c r="B16" s="45">
        <f>B6+B7+B13</f>
        <v>920155.85</v>
      </c>
      <c r="E16" s="43" t="s">
        <v>63</v>
      </c>
      <c r="F16" s="45">
        <f>F6+F7+F13</f>
        <v>920155.85</v>
      </c>
    </row>
    <row r="17" spans="2:8" x14ac:dyDescent="0.2">
      <c r="B17" s="50"/>
      <c r="F17" s="50"/>
    </row>
    <row r="20" spans="2:8" x14ac:dyDescent="0.2">
      <c r="B20" s="46" t="s">
        <v>64</v>
      </c>
      <c r="F20" s="46" t="s">
        <v>64</v>
      </c>
    </row>
    <row r="22" spans="2:8" x14ac:dyDescent="0.2">
      <c r="B22" t="s">
        <v>65</v>
      </c>
      <c r="C22" s="47">
        <v>45874038.439999998</v>
      </c>
      <c r="F22" t="s">
        <v>65</v>
      </c>
      <c r="G22" s="47">
        <v>45874038.439999998</v>
      </c>
    </row>
    <row r="23" spans="2:8" x14ac:dyDescent="0.2">
      <c r="B23" t="s">
        <v>66</v>
      </c>
      <c r="C23" s="47">
        <f>3733650.6+920155.85</f>
        <v>4653806.45</v>
      </c>
      <c r="F23" t="s">
        <v>66</v>
      </c>
      <c r="G23" s="47">
        <f>3736967.6+F16</f>
        <v>4657123.45</v>
      </c>
    </row>
    <row r="24" spans="2:8" x14ac:dyDescent="0.2">
      <c r="B24" t="s">
        <v>67</v>
      </c>
      <c r="C24" s="47">
        <f>47929728.1+938174.25</f>
        <v>48867902.350000001</v>
      </c>
      <c r="F24" t="s">
        <v>67</v>
      </c>
      <c r="G24" s="47">
        <f>47929728.1-F15</f>
        <v>48867902.350000001</v>
      </c>
    </row>
    <row r="25" spans="2:8" x14ac:dyDescent="0.2">
      <c r="B25" t="s">
        <v>68</v>
      </c>
      <c r="C25" s="47">
        <f>C22+C23-C24</f>
        <v>1659942.5399999991</v>
      </c>
      <c r="F25" t="s">
        <v>68</v>
      </c>
      <c r="G25" s="47">
        <f>G22+G23-G24</f>
        <v>1663259.5399999991</v>
      </c>
    </row>
    <row r="26" spans="2:8" x14ac:dyDescent="0.2">
      <c r="B26" t="s">
        <v>69</v>
      </c>
      <c r="C26" s="47">
        <v>1567113.63</v>
      </c>
      <c r="F26" t="s">
        <v>69</v>
      </c>
      <c r="G26" s="47">
        <v>1553875.3910000001</v>
      </c>
      <c r="H26" s="53"/>
    </row>
    <row r="28" spans="2:8" x14ac:dyDescent="0.2">
      <c r="B28" s="46" t="s">
        <v>70</v>
      </c>
      <c r="C28" s="48">
        <f>C26-C25</f>
        <v>-92828.909999999218</v>
      </c>
      <c r="F28" s="46" t="s">
        <v>70</v>
      </c>
      <c r="G28" s="48">
        <f>G26-G25</f>
        <v>-109384.14899999904</v>
      </c>
      <c r="H28" s="53"/>
    </row>
    <row r="30" spans="2:8" x14ac:dyDescent="0.2">
      <c r="H30" s="53"/>
    </row>
    <row r="31" spans="2:8" x14ac:dyDescent="0.2">
      <c r="B31" s="46" t="s">
        <v>71</v>
      </c>
      <c r="F31" s="46" t="s">
        <v>71</v>
      </c>
    </row>
    <row r="33" spans="2:9" x14ac:dyDescent="0.2">
      <c r="B33" t="s">
        <v>72</v>
      </c>
      <c r="C33" s="49">
        <v>22104010</v>
      </c>
      <c r="F33" t="s">
        <v>72</v>
      </c>
      <c r="G33" s="49">
        <v>22104010</v>
      </c>
    </row>
    <row r="34" spans="2:9" x14ac:dyDescent="0.2">
      <c r="B34" t="s">
        <v>72</v>
      </c>
      <c r="C34" s="49">
        <v>22104010</v>
      </c>
      <c r="F34" t="s">
        <v>72</v>
      </c>
      <c r="G34" s="49">
        <v>22104010</v>
      </c>
    </row>
    <row r="35" spans="2:9" x14ac:dyDescent="0.2">
      <c r="B35" s="46" t="s">
        <v>73</v>
      </c>
      <c r="C35" s="48">
        <f>C34-C33</f>
        <v>0</v>
      </c>
      <c r="F35" s="46" t="s">
        <v>73</v>
      </c>
      <c r="G35" s="48">
        <f>G34-G33</f>
        <v>0</v>
      </c>
    </row>
    <row r="37" spans="2:9" x14ac:dyDescent="0.2">
      <c r="B37" s="46" t="s">
        <v>79</v>
      </c>
      <c r="F37" s="46" t="s">
        <v>79</v>
      </c>
    </row>
    <row r="38" spans="2:9" x14ac:dyDescent="0.2">
      <c r="B38" t="s">
        <v>74</v>
      </c>
      <c r="C38" s="50">
        <v>480386.1</v>
      </c>
      <c r="F38" t="s">
        <v>74</v>
      </c>
      <c r="G38" s="50">
        <v>480386.1</v>
      </c>
    </row>
    <row r="39" spans="2:9" x14ac:dyDescent="0.2">
      <c r="B39" t="s">
        <v>75</v>
      </c>
      <c r="C39" s="50">
        <v>18000000</v>
      </c>
      <c r="D39" s="50"/>
      <c r="F39" t="s">
        <v>75</v>
      </c>
      <c r="G39" s="50">
        <f>18000000+3000000</f>
        <v>21000000</v>
      </c>
    </row>
    <row r="40" spans="2:9" x14ac:dyDescent="0.2">
      <c r="B40" t="s">
        <v>76</v>
      </c>
      <c r="C40" s="50">
        <v>0</v>
      </c>
      <c r="D40" s="50"/>
      <c r="F40" t="s">
        <v>76</v>
      </c>
      <c r="G40" s="50">
        <f>3000000-168497.54</f>
        <v>2831502.46</v>
      </c>
      <c r="I40" s="50"/>
    </row>
    <row r="41" spans="2:9" x14ac:dyDescent="0.2">
      <c r="B41" t="s">
        <v>77</v>
      </c>
      <c r="C41" s="51">
        <f>C38+C39-C40</f>
        <v>18480386.100000001</v>
      </c>
      <c r="D41" s="51"/>
      <c r="F41" t="s">
        <v>77</v>
      </c>
      <c r="G41" s="51">
        <f>G38+G39-G40</f>
        <v>18648883.640000001</v>
      </c>
    </row>
    <row r="42" spans="2:9" x14ac:dyDescent="0.2">
      <c r="B42" t="s">
        <v>78</v>
      </c>
      <c r="C42" s="50">
        <v>18417870.619818825</v>
      </c>
      <c r="D42" s="50"/>
      <c r="F42" t="s">
        <v>78</v>
      </c>
      <c r="G42" s="50">
        <v>18628953.5</v>
      </c>
    </row>
    <row r="43" spans="2:9" x14ac:dyDescent="0.2">
      <c r="C43" s="50"/>
      <c r="D43" s="50"/>
      <c r="G43" s="50"/>
    </row>
    <row r="44" spans="2:9" x14ac:dyDescent="0.2">
      <c r="B44" s="46" t="s">
        <v>70</v>
      </c>
      <c r="C44" s="48">
        <f>C42-C41</f>
        <v>-62515.480181176215</v>
      </c>
      <c r="D44" s="48"/>
      <c r="F44" s="46" t="s">
        <v>70</v>
      </c>
      <c r="G44" s="48">
        <f>G42-G41</f>
        <v>-19930.140000000596</v>
      </c>
    </row>
    <row r="45" spans="2:9" x14ac:dyDescent="0.2">
      <c r="C45" s="53">
        <f>C35+C44+380748</f>
        <v>318232.51981882378</v>
      </c>
      <c r="D45" s="53"/>
      <c r="G45" s="53">
        <f>G35+G44+380748</f>
        <v>360817.8599999994</v>
      </c>
    </row>
    <row r="46" spans="2:9" x14ac:dyDescent="0.2">
      <c r="G46" s="53"/>
    </row>
  </sheetData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Situatia pozititei financiare</vt:lpstr>
      <vt:lpstr>Situatia rezultatului global</vt:lpstr>
      <vt:lpstr>CALCULE</vt:lpstr>
      <vt:lpstr>'Situatia pozititei financiare'!Print_Area</vt:lpstr>
      <vt:lpstr>'Situatia rezultatului global'!Print_Area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stk06</dc:creator>
  <cp:lastModifiedBy>stk06</cp:lastModifiedBy>
  <cp:lastPrinted>2014-08-01T09:44:10Z</cp:lastPrinted>
  <dcterms:created xsi:type="dcterms:W3CDTF">2014-02-11T09:43:51Z</dcterms:created>
  <dcterms:modified xsi:type="dcterms:W3CDTF">2014-08-01T09:44:45Z</dcterms:modified>
</cp:coreProperties>
</file>